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282" activeTab="0"/>
  </bookViews>
  <sheets>
    <sheet name="Rendite von Anleihen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<sst xmlns="http://schemas.openxmlformats.org/spreadsheetml/2006/main" count="40" uniqueCount="36">
  <si>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/>
  </si>
  <si>
    <t>Tilgung T</t>
  </si>
  <si>
    <t>Kurswert P</t>
  </si>
  <si>
    <t>Kupon p</t>
  </si>
  <si>
    <t>Restlaufzeit  Jahre</t>
  </si>
  <si>
    <t>Restlaufzeit  Tage</t>
  </si>
  <si>
    <t>Man berechne die Rendite einer  Kuponanleihe. Die Daten können mit den Schiebern variiert werden.</t>
  </si>
  <si>
    <t>Rendite einer Kuponanleihe (gebrochene Laufzeit)</t>
  </si>
  <si>
    <t>Übung 4/A1</t>
  </si>
  <si>
    <t>Tage im Kupon</t>
  </si>
  <si>
    <t>Zinsperioden ganz</t>
  </si>
  <si>
    <t>Zinstage unterjährig</t>
  </si>
  <si>
    <t>Stück- Zinsen</t>
  </si>
  <si>
    <t>Kurs (clean)</t>
  </si>
  <si>
    <t>Preis (dirty)</t>
  </si>
  <si>
    <t>Abzinsung auf den Abrech-nungstag</t>
  </si>
  <si>
    <t>Bemerkung</t>
  </si>
  <si>
    <t>Perioden- Rendite (Zielwert- suche)</t>
  </si>
  <si>
    <t>ISMA</t>
  </si>
  <si>
    <t>Jahres- rendite</t>
  </si>
  <si>
    <t>Perioden- Bruchteil f</t>
  </si>
  <si>
    <t>US-Treasury</t>
  </si>
  <si>
    <t>Moosmüller</t>
  </si>
  <si>
    <t xml:space="preserve">SIA </t>
  </si>
  <si>
    <t>Konformer Zins</t>
  </si>
  <si>
    <t>Relativer Zins</t>
  </si>
  <si>
    <t>Basis (noch fest)</t>
  </si>
  <si>
    <t>Ganzzahlige Laufzeit (Periodenredite für alle Methoden gleich)</t>
  </si>
  <si>
    <t>Verfahren zur Berechnung neuer Werte</t>
  </si>
  <si>
    <t>b) Mit dem Cursor im gelben Feld Extras/Zielwertsuche aufrufen.</t>
  </si>
  <si>
    <t>a) Neue Ausgangsdaten in der oberen Tabelle einstellen.</t>
  </si>
  <si>
    <t>Die Datumsfunktionen von Excel werden nicht genutzt.</t>
  </si>
  <si>
    <t>c) Den Preis (blaues Feld) als Zielwert eintragen, veränderbare Zelle ist die Periodenrendite (rotes Feld).</t>
  </si>
  <si>
    <t>Kupons  pro Jahr (m=1,2,4)</t>
  </si>
  <si>
    <t>Finanzmathematik mit Excel - Beispiel für Zielwertsuche</t>
  </si>
  <si>
    <t>d) Abdrücken mit OK liefert den Zielwert, damit ist die Rendite im roten Feld eingetragen</t>
  </si>
</sst>
</file>

<file path=xl/styles.xml><?xml version="1.0" encoding="utf-8"?>
<styleSheet xmlns="http://schemas.openxmlformats.org/spreadsheetml/2006/main">
  <numFmts count="3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0%"/>
    <numFmt numFmtId="182" formatCode="0.000%"/>
    <numFmt numFmtId="183" formatCode="0.0%"/>
    <numFmt numFmtId="184" formatCode="0.00000"/>
    <numFmt numFmtId="185" formatCode="#,##0.00_ ;[Red]\-#,##0.00\ "/>
    <numFmt numFmtId="186" formatCode="d/m/yy"/>
    <numFmt numFmtId="187" formatCode="d/\ mmmm\ yyyy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3" xfId="0" applyFont="1" applyFill="1" applyBorder="1" applyAlignment="1" applyProtection="1">
      <alignment/>
      <protection hidden="1" locked="0"/>
    </xf>
    <xf numFmtId="0" fontId="3" fillId="0" borderId="4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80" fontId="4" fillId="0" borderId="0" xfId="17" applyNumberFormat="1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7" xfId="0" applyFont="1" applyFill="1" applyBorder="1" applyAlignment="1" applyProtection="1">
      <alignment/>
      <protection hidden="1" locked="0"/>
    </xf>
    <xf numFmtId="1" fontId="4" fillId="0" borderId="7" xfId="0" applyNumberFormat="1" applyFont="1" applyFill="1" applyBorder="1" applyAlignment="1" applyProtection="1">
      <alignment/>
      <protection hidden="1" locked="0"/>
    </xf>
    <xf numFmtId="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7" fillId="0" borderId="6" xfId="0" applyFont="1" applyBorder="1" applyAlignment="1" applyProtection="1">
      <alignment/>
      <protection hidden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0" fontId="2" fillId="0" borderId="0" xfId="0" applyNumberFormat="1" applyFont="1" applyAlignment="1">
      <alignment wrapText="1"/>
    </xf>
    <xf numFmtId="0" fontId="2" fillId="2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10" fontId="4" fillId="0" borderId="7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2" fillId="4" borderId="0" xfId="0" applyFont="1" applyFill="1" applyAlignment="1" applyProtection="1">
      <alignment/>
      <protection locked="0"/>
    </xf>
    <xf numFmtId="2" fontId="4" fillId="0" borderId="7" xfId="0" applyNumberFormat="1" applyFont="1" applyFill="1" applyBorder="1" applyAlignment="1" applyProtection="1">
      <alignment/>
      <protection hidden="1" locked="0"/>
    </xf>
    <xf numFmtId="2" fontId="4" fillId="0" borderId="8" xfId="17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4.28125" style="2" customWidth="1"/>
    <col min="2" max="2" width="32.7109375" style="2" customWidth="1"/>
    <col min="3" max="4" width="11.57421875" style="2" customWidth="1"/>
    <col min="5" max="5" width="10.8515625" style="2" customWidth="1"/>
    <col min="6" max="6" width="14.421875" style="2" customWidth="1"/>
    <col min="7" max="7" width="10.140625" style="2" customWidth="1"/>
    <col min="8" max="9" width="8.421875" style="2" bestFit="1" customWidth="1"/>
    <col min="10" max="10" width="13.7109375" style="2" customWidth="1"/>
    <col min="11" max="11" width="11.00390625" style="2" customWidth="1"/>
    <col min="12" max="12" width="10.28125" style="2" bestFit="1" customWidth="1"/>
    <col min="13" max="13" width="5.57421875" style="2" bestFit="1" customWidth="1"/>
    <col min="14" max="16384" width="11.421875" style="2" customWidth="1"/>
  </cols>
  <sheetData>
    <row r="2" ht="18.75">
      <c r="B2" s="30" t="s">
        <v>34</v>
      </c>
    </row>
    <row r="3" ht="18.75">
      <c r="B3" s="30"/>
    </row>
    <row r="4" ht="15.75">
      <c r="A4" s="1" t="s">
        <v>7</v>
      </c>
    </row>
    <row r="5" ht="15.75">
      <c r="A5" s="1" t="s">
        <v>8</v>
      </c>
    </row>
    <row r="6" spans="2:3" ht="48.75" customHeight="1">
      <c r="B6" s="34" t="s">
        <v>6</v>
      </c>
      <c r="C6" s="35"/>
    </row>
    <row r="7" ht="15.75">
      <c r="A7" s="1" t="s">
        <v>31</v>
      </c>
    </row>
    <row r="8" ht="16.5" thickBot="1">
      <c r="A8" s="1"/>
    </row>
    <row r="9" spans="2:5" ht="16.5" thickBot="1">
      <c r="B9" s="3" t="s">
        <v>4</v>
      </c>
      <c r="C9" s="4"/>
      <c r="D9" s="5"/>
      <c r="E9" s="6">
        <v>9</v>
      </c>
    </row>
    <row r="10" spans="2:5" ht="15.75">
      <c r="B10" s="3" t="s">
        <v>5</v>
      </c>
      <c r="C10" s="4"/>
      <c r="D10" s="16"/>
      <c r="E10" s="17">
        <v>178</v>
      </c>
    </row>
    <row r="11" spans="2:5" ht="18" customHeight="1">
      <c r="B11" s="7" t="s">
        <v>26</v>
      </c>
      <c r="C11"/>
      <c r="D11" s="16"/>
      <c r="E11" s="17">
        <v>360</v>
      </c>
    </row>
    <row r="12" spans="2:5" ht="15.75">
      <c r="B12" s="7" t="s">
        <v>3</v>
      </c>
      <c r="C12" s="8" t="s">
        <v>0</v>
      </c>
      <c r="D12" s="9">
        <v>600</v>
      </c>
      <c r="E12" s="29">
        <f>D12/10000</f>
        <v>0.06</v>
      </c>
    </row>
    <row r="13" spans="2:5" ht="15.75">
      <c r="B13" s="7" t="s">
        <v>33</v>
      </c>
      <c r="C13" s="8"/>
      <c r="D13" s="9"/>
      <c r="E13" s="18">
        <v>1</v>
      </c>
    </row>
    <row r="14" spans="2:5" ht="15.75">
      <c r="B14" s="7" t="s">
        <v>1</v>
      </c>
      <c r="C14" s="10"/>
      <c r="D14" s="10"/>
      <c r="E14" s="32">
        <v>100</v>
      </c>
    </row>
    <row r="15" spans="2:5" ht="16.5" thickBot="1">
      <c r="B15" s="11" t="s">
        <v>2</v>
      </c>
      <c r="C15" s="12"/>
      <c r="D15" s="21">
        <v>852</v>
      </c>
      <c r="E15" s="33">
        <f>D15/10</f>
        <v>85.2</v>
      </c>
    </row>
    <row r="16" ht="15.75"/>
    <row r="19" ht="28.5" customHeight="1"/>
    <row r="20" spans="3:13" ht="63">
      <c r="C20" s="22" t="s">
        <v>9</v>
      </c>
      <c r="D20" s="22" t="s">
        <v>11</v>
      </c>
      <c r="E20" s="22" t="s">
        <v>20</v>
      </c>
      <c r="F20" s="22" t="s">
        <v>10</v>
      </c>
      <c r="G20" s="22" t="s">
        <v>12</v>
      </c>
      <c r="H20" s="22" t="s">
        <v>13</v>
      </c>
      <c r="I20" s="22" t="s">
        <v>14</v>
      </c>
      <c r="J20" s="22" t="s">
        <v>15</v>
      </c>
      <c r="K20" s="22" t="s">
        <v>17</v>
      </c>
      <c r="L20" s="22" t="s">
        <v>19</v>
      </c>
      <c r="M20" s="2" t="s">
        <v>16</v>
      </c>
    </row>
    <row r="21" spans="2:13" ht="15.75">
      <c r="B21" s="1" t="s">
        <v>18</v>
      </c>
      <c r="C21" s="19">
        <f>MOD($E$11-$E$10,360/$E$13)</f>
        <v>182</v>
      </c>
      <c r="D21" s="19">
        <f>MOD($E$10,$E$11/$E$13)</f>
        <v>178</v>
      </c>
      <c r="E21" s="2">
        <f>D21/$E$11*$E$13</f>
        <v>0.49444444444444446</v>
      </c>
      <c r="F21" s="2">
        <f>$E$9*$E$13+QUOTIENT($E$10,$E$11/$E$13)</f>
        <v>9</v>
      </c>
      <c r="G21" s="13">
        <f>100*C21*$E$12/$E$11</f>
        <v>3.033333333333333</v>
      </c>
      <c r="H21" s="13">
        <f>$E$15</f>
        <v>85.2</v>
      </c>
      <c r="I21" s="28">
        <f>G21+H21</f>
        <v>88.23333333333333</v>
      </c>
      <c r="J21" s="27">
        <f>1/$K21^($E$21+$F21)*($E$14+$E$12*100/$E$13*($K21^($F21+1)-1)/($K21-1))</f>
        <v>85.20068664413299</v>
      </c>
      <c r="K21" s="31">
        <v>1.0884299551329002</v>
      </c>
      <c r="L21" s="20">
        <f>(K21)^$E$13-1</f>
        <v>0.0884299551329002</v>
      </c>
      <c r="M21" s="2" t="s">
        <v>24</v>
      </c>
    </row>
    <row r="22" spans="2:13" ht="15.75">
      <c r="B22" s="23" t="s">
        <v>21</v>
      </c>
      <c r="C22" s="19">
        <f>MOD($E$11-$E$10,360/$E$13)</f>
        <v>182</v>
      </c>
      <c r="D22" s="19">
        <f>MOD($E$10,$E$11/$E$13)</f>
        <v>178</v>
      </c>
      <c r="E22" s="2">
        <f>D22/$E$11*$E$13</f>
        <v>0.49444444444444446</v>
      </c>
      <c r="F22" s="2">
        <f>$E$9*$E$13+QUOTIENT($E$10,$E$11/$E$13)</f>
        <v>9</v>
      </c>
      <c r="G22" s="13">
        <f>100*C22*$E$12/$E$11</f>
        <v>3.033333333333333</v>
      </c>
      <c r="H22" s="13">
        <f>$E$15</f>
        <v>85.2</v>
      </c>
      <c r="I22" s="28">
        <f>G22+H22</f>
        <v>88.23333333333333</v>
      </c>
      <c r="J22" s="27">
        <f>1/(1+$E22*($K22-1))*(1/$K22^($F22))*($E$14+$E$12*100/$E$13*($K22^($F22+1)-1)/($K22-1))</f>
        <v>89.72116039868989</v>
      </c>
      <c r="K22" s="31">
        <v>1.0803831646633055</v>
      </c>
      <c r="L22" s="20">
        <f>(K22-1)*$E$13</f>
        <v>0.08038316466330553</v>
      </c>
      <c r="M22" s="2" t="s">
        <v>25</v>
      </c>
    </row>
    <row r="23" spans="2:13" ht="15.75">
      <c r="B23" s="23" t="s">
        <v>22</v>
      </c>
      <c r="C23" s="19">
        <f>MOD($E$11-$E$10,360/$E$13)</f>
        <v>182</v>
      </c>
      <c r="D23" s="19">
        <f>MOD($E$10,$E$11/$E$13)</f>
        <v>178</v>
      </c>
      <c r="E23" s="2">
        <f>D23/$E$11*$E$13</f>
        <v>0.49444444444444446</v>
      </c>
      <c r="F23" s="2">
        <f>$E$9*$E$13+QUOTIENT($E$10,$E$11/$E$13)</f>
        <v>9</v>
      </c>
      <c r="G23" s="13">
        <f>100*C23*$E$12/$E$11</f>
        <v>3.033333333333333</v>
      </c>
      <c r="H23" s="13">
        <f>$E$15</f>
        <v>85.2</v>
      </c>
      <c r="I23" s="28">
        <f>G23+H23</f>
        <v>88.23333333333333</v>
      </c>
      <c r="J23" s="27">
        <f>1/$K23^($E$21+$F23)*($E$14+$E$12*100/$E$13*($K23^($F23+1)-1)/($K23-1))</f>
        <v>89.85214103901487</v>
      </c>
      <c r="K23" s="31">
        <v>1.0802749789874542</v>
      </c>
      <c r="L23" s="20">
        <f>(K23-1)*$E$13</f>
        <v>0.08027497898745417</v>
      </c>
      <c r="M23" s="2" t="s">
        <v>25</v>
      </c>
    </row>
    <row r="24" spans="2:13" ht="15.75">
      <c r="B24" s="24" t="s">
        <v>23</v>
      </c>
      <c r="C24" s="19">
        <f>MOD($E$11-$E$10,360/$E$13)</f>
        <v>182</v>
      </c>
      <c r="D24" s="19">
        <f>MOD($E$10,$E$11/$E$13)</f>
        <v>178</v>
      </c>
      <c r="E24" s="2">
        <f>D24/$E$11*$E$13</f>
        <v>0.49444444444444446</v>
      </c>
      <c r="F24" s="2">
        <f>$E$9*$E$13+QUOTIENT($E$10,$E$11/$E$13)</f>
        <v>9</v>
      </c>
      <c r="G24" s="13">
        <f>100*C24*$E$12/$E$11</f>
        <v>3.033333333333333</v>
      </c>
      <c r="H24" s="13">
        <f>$E$15</f>
        <v>85.2</v>
      </c>
      <c r="I24" s="28">
        <f>G24+H24</f>
        <v>88.23333333333333</v>
      </c>
      <c r="J24" s="27">
        <f>1/(1+$E24*($K24-1))*(1/$K24^($F24))*($E$14+$E$12*100/$E$13*($K24^($F24+1)-1)/($K24-1))</f>
        <v>89.85163504774694</v>
      </c>
      <c r="K24" s="31">
        <v>1.0801628782691322</v>
      </c>
      <c r="L24" s="20">
        <f>K24^$E$13-1</f>
        <v>0.08016287826913215</v>
      </c>
      <c r="M24" s="2" t="s">
        <v>24</v>
      </c>
    </row>
    <row r="25" spans="2:13" ht="47.25">
      <c r="B25" s="26" t="s">
        <v>27</v>
      </c>
      <c r="C25" s="2">
        <v>0</v>
      </c>
      <c r="D25" s="2">
        <v>0</v>
      </c>
      <c r="E25" s="2">
        <v>0</v>
      </c>
      <c r="F25" s="2">
        <f>$E$9*$E$13+QUOTIENT($E$10,$E$11/$E$13)</f>
        <v>9</v>
      </c>
      <c r="G25" s="2">
        <v>0</v>
      </c>
      <c r="H25" s="13">
        <f>E15</f>
        <v>85.2</v>
      </c>
      <c r="I25" s="13">
        <f>G25+H25</f>
        <v>85.2</v>
      </c>
      <c r="J25" s="13"/>
      <c r="K25" s="25">
        <f>RATE(F25,E12*100/E13,-H25,E14)</f>
        <v>0.08409698628382113</v>
      </c>
      <c r="L25" s="25">
        <f>K25*E13</f>
        <v>0.08409698628382113</v>
      </c>
      <c r="M25" s="2" t="s">
        <v>25</v>
      </c>
    </row>
    <row r="26" spans="2:13" ht="15.75">
      <c r="B26" s="14"/>
      <c r="C26" s="15"/>
      <c r="L26" s="25">
        <f>(K25+1)^E13-1</f>
        <v>0.08409698628382123</v>
      </c>
      <c r="M26" s="2" t="s">
        <v>24</v>
      </c>
    </row>
    <row r="27" spans="2:3" ht="15.75">
      <c r="B27" s="14"/>
      <c r="C27" s="15"/>
    </row>
    <row r="28" spans="2:3" ht="15.75">
      <c r="B28" s="24" t="s">
        <v>28</v>
      </c>
      <c r="C28" s="15"/>
    </row>
    <row r="29" spans="2:3" ht="15.75">
      <c r="B29" s="14" t="s">
        <v>30</v>
      </c>
      <c r="C29" s="15"/>
    </row>
    <row r="30" spans="2:3" ht="15.75">
      <c r="B30" s="14" t="s">
        <v>29</v>
      </c>
      <c r="C30" s="15"/>
    </row>
    <row r="31" spans="2:3" ht="15.75">
      <c r="B31" s="14" t="s">
        <v>32</v>
      </c>
      <c r="C31" s="15"/>
    </row>
    <row r="32" spans="2:3" ht="15.75">
      <c r="B32" s="14" t="s">
        <v>35</v>
      </c>
      <c r="C32" s="15"/>
    </row>
    <row r="33" spans="2:3" ht="15.75">
      <c r="B33" s="14"/>
      <c r="C33" s="15"/>
    </row>
  </sheetData>
  <mergeCells count="1">
    <mergeCell ref="B6:C6"/>
  </mergeCells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Dr. Peter Weigand</cp:lastModifiedBy>
  <dcterms:created xsi:type="dcterms:W3CDTF">2002-05-26T15:07:04Z</dcterms:created>
  <dcterms:modified xsi:type="dcterms:W3CDTF">2003-06-16T07:22:01Z</dcterms:modified>
  <cp:category/>
  <cp:version/>
  <cp:contentType/>
  <cp:contentStatus/>
</cp:coreProperties>
</file>